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807" windowHeight="7246" activeTab="0" tabRatio="600"/>
  </bookViews>
  <sheets>
    <sheet name="养殖业" sheetId="1" r:id="rId2"/>
    <sheet name="种植业" sheetId="3" r:id="rId3"/>
    <sheet name="Sheet2" sheetId="2" r:id="rId4"/>
  </sheets>
  <calcPr calcId="125725"/>
</workbook>
</file>

<file path=xl/sharedStrings.xml><?xml version="1.0" encoding="utf-8"?>
<sst xmlns="http://schemas.openxmlformats.org/spreadsheetml/2006/main" count="93" uniqueCount="47">
  <si>
    <t>附件2</t>
  </si>
  <si>
    <t>汶川县2019年—2022年前三季养殖业业保险汇总清单</t>
  </si>
  <si>
    <t>年份</t>
  </si>
  <si>
    <t>保险名称</t>
  </si>
  <si>
    <t>承包机构</t>
  </si>
  <si>
    <t>参保数量
（头/亩）</t>
  </si>
  <si>
    <t>保费标准
（元）</t>
  </si>
  <si>
    <t>总保费金额
（元）</t>
  </si>
  <si>
    <t>财政资金匹配（元）</t>
  </si>
  <si>
    <t>投保人自付</t>
  </si>
  <si>
    <t>补贴比列</t>
  </si>
  <si>
    <t>赔付情况
（元）</t>
  </si>
  <si>
    <t>赔付户数</t>
  </si>
  <si>
    <t>中央财政</t>
  </si>
  <si>
    <t>省级财政</t>
  </si>
  <si>
    <t>州级财政</t>
  </si>
  <si>
    <t>县级财政</t>
  </si>
  <si>
    <t>能繁母猪</t>
  </si>
  <si>
    <t>中华联合财产保险公司</t>
  </si>
  <si>
    <t>育肥猪</t>
  </si>
  <si>
    <r>
      <rPr>
        <sz val="11.0"/>
        <color rgb="FF000000"/>
        <rFont val="宋体"/>
        <charset val="134"/>
      </rPr>
      <t>1户</t>
    </r>
    <r>
      <rPr>
        <sz val="11.0"/>
        <color rgb="FF000000"/>
        <rFont val="宋体"/>
        <charset val="134"/>
      </rPr>
      <t>15次</t>
    </r>
    <phoneticPr fontId="0" type="noConversion"/>
  </si>
  <si>
    <t>中国太平洋财产保险公司</t>
  </si>
  <si>
    <t>小计</t>
  </si>
  <si>
    <t>中国平安财产保险公司</t>
  </si>
  <si>
    <t>2022年前三季度</t>
  </si>
  <si>
    <t>中航安盟财产保险有限公司</t>
  </si>
  <si>
    <t>合计</t>
  </si>
  <si>
    <t>附件1</t>
  </si>
  <si>
    <t>汶川县2019年—2022年前三季度种植业保险汇总清单</t>
  </si>
  <si>
    <t>投保农户</t>
  </si>
  <si>
    <t>参保数量（头/亩）</t>
  </si>
  <si>
    <t>保费标准（元/亩）</t>
  </si>
  <si>
    <t>总保费金额（元）</t>
  </si>
  <si>
    <t>投保人自付（10%）</t>
  </si>
  <si>
    <t>赔付情况（元）</t>
  </si>
  <si>
    <t>中央财政（0%）</t>
  </si>
  <si>
    <t>省级财政（40.5%）</t>
  </si>
  <si>
    <t>州级财政（18%）</t>
  </si>
  <si>
    <t>县级财政（31.5%）</t>
  </si>
  <si>
    <t>甜樱桃</t>
  </si>
  <si>
    <r>
      <rPr>
        <sz val="11.0"/>
        <color rgb="FF000000"/>
        <rFont val="宋体"/>
        <charset val="134"/>
      </rPr>
      <t>承保7</t>
    </r>
    <r>
      <rPr>
        <sz val="11.0"/>
        <color rgb="FF000000"/>
        <rFont val="宋体"/>
        <charset val="134"/>
      </rPr>
      <t>36户</t>
    </r>
    <phoneticPr fontId="0" type="noConversion"/>
  </si>
  <si>
    <t>脆李子</t>
  </si>
  <si>
    <r>
      <rPr>
        <sz val="11.0"/>
        <color rgb="FF000000"/>
        <rFont val="宋体"/>
        <charset val="134"/>
      </rPr>
      <t>承保1</t>
    </r>
    <r>
      <rPr>
        <sz val="11.0"/>
        <color rgb="FF000000"/>
        <rFont val="宋体"/>
        <charset val="134"/>
      </rPr>
      <t>208户</t>
    </r>
    <phoneticPr fontId="0" type="noConversion"/>
  </si>
  <si>
    <t>猕猴桃</t>
  </si>
  <si>
    <t>2022前三季度</t>
  </si>
  <si>
    <t>玉米</t>
  </si>
  <si>
    <t>备注：玉米保险保费中央财政匹配50%，省级财政匹配14%，州级财政匹配8%，县级财政匹配8%，投保人自付20%。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</si>
</sst>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</numFmts>
  <fonts count="25" x14ac:knownFonts="25">
    <font>
      <sz val="11.0"/>
      <color rgb="FF000000"/>
      <name val="宋体"/>
      <charset val="134"/>
    </font>
    <font>
      <sz val="12.0"/>
      <color rgb="FF000000"/>
      <name val="宋体"/>
      <charset val="134"/>
    </font>
    <font>
      <sz val="12.0"/>
      <color rgb="FF000000"/>
      <name val="黑体"/>
      <charset val="134"/>
    </font>
    <font>
      <sz val="11.0"/>
      <color rgb="FF000000"/>
      <name val="黑体"/>
      <charset val="134"/>
    </font>
    <font>
      <sz val="11.0"/>
      <name val="宋体"/>
      <charset val="134"/>
    </font>
    <font>
      <sz val="18.0"/>
      <color rgb="FF000000"/>
      <name val="方正小标宋简体"/>
      <charset val="134"/>
    </font>
    <font>
      <sz val="11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1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1" applyBorder="1" applyAlignment="1" xfId="0">
      <alignment horizontal="center" vertical="center"/>
    </xf>
    <xf numFmtId="0" fontId="1" applyFont="1" fillId="2" applyFill="1" borderId="0" applyAlignment="1" xfId="0">
      <alignment vertical="center"/>
    </xf>
    <xf numFmtId="0" fontId="2" applyFont="1" fillId="2" applyFill="1" borderId="2" applyBorder="1" applyAlignment="1" xfId="0">
      <alignment horizontal="center" vertical="center"/>
    </xf>
    <xf numFmtId="0" fontId="0" fillId="2" applyFill="1" borderId="3" applyBorder="1" applyAlignment="1" xfId="0">
      <alignment horizontal="center" vertical="center"/>
    </xf>
    <xf numFmtId="0" fontId="0" fillId="2" applyFill="1" borderId="0" applyAlignment="1" xfId="0">
      <alignment vertical="center"/>
    </xf>
    <xf numFmtId="0" fontId="0" fillId="2" applyFill="1" borderId="0" applyAlignment="1" xfId="0">
      <alignment horizontal="center" vertical="center"/>
    </xf>
    <xf numFmtId="0" fontId="0" fillId="2" applyFill="1" borderId="4" applyBorder="1" applyAlignment="1" xfId="0">
      <alignment vertical="center"/>
    </xf>
    <xf numFmtId="0" fontId="0" fillId="2" applyFill="1" borderId="5" applyBorder="1" applyAlignment="1" xfId="0">
      <alignment horizontal="center" vertical="center"/>
    </xf>
    <xf numFmtId="0" fontId="3" applyFont="1" fillId="2" applyFill="1" borderId="6" applyBorder="1" applyAlignment="1" xfId="0">
      <alignment horizontal="center" vertical="center"/>
    </xf>
    <xf numFmtId="0" fontId="4" applyFont="1" fillId="2" applyFill="1" borderId="7" applyBorder="1" applyAlignment="1" xfId="0">
      <alignment horizontal="center" vertical="center"/>
    </xf>
    <xf numFmtId="0" fontId="0" fillId="2" applyFill="1" borderId="3" applyBorder="1" applyAlignment="1" xfId="1">
      <alignment horizontal="center" vertical="center"/>
    </xf>
    <xf numFmtId="0" fontId="0" fillId="2" applyFill="1" borderId="9" applyBorder="1" applyAlignment="1" xfId="0">
      <alignment horizontal="center" vertical="center"/>
    </xf>
    <xf numFmtId="0" fontId="5" applyFont="1" fillId="2" applyFill="1" borderId="0" applyAlignment="1" xfId="0">
      <alignment horizontal="center" vertical="center" wrapText="1"/>
    </xf>
    <xf numFmtId="176" applyNumberFormat="1" fontId="0" fillId="2" applyFill="1" borderId="10" applyBorder="1" applyAlignment="1" xfId="0">
      <alignment horizontal="center" vertical="center"/>
    </xf>
    <xf numFmtId="176" applyNumberFormat="1" fontId="0" fillId="2" applyFill="1" borderId="0" applyAlignment="1" xfId="0">
      <alignment horizontal="center" vertical="center"/>
    </xf>
    <xf numFmtId="0" fontId="6" applyFont="1" fillId="2" applyFill="1" borderId="11" applyBorder="1" applyAlignment="1" xfId="0">
      <alignment horizontal="center" vertical="center"/>
    </xf>
    <xf numFmtId="0" fontId="6" applyFont="1" fillId="2" applyFill="1" borderId="0" applyAlignment="1" xfId="0">
      <alignment vertical="center"/>
    </xf>
    <xf numFmtId="0" fontId="5" applyFont="1" fillId="0" borderId="0" applyAlignment="1" xfId="0">
      <alignment horizontal="center" vertical="center" wrapText="1"/>
    </xf>
    <xf numFmtId="0" fontId="5" applyFont="1" fillId="3" applyFill="1" borderId="0" applyAlignment="1" xfId="0">
      <alignment horizontal="center" vertical="center" wrapText="1"/>
    </xf>
    <xf numFmtId="0" fontId="2" applyFont="1" fillId="2" applyFill="1" borderId="12" applyBorder="1" applyAlignment="1" xfId="0">
      <alignment horizontal="center" vertical="center"/>
    </xf>
    <xf numFmtId="0" fontId="2" applyFont="1" fillId="2" applyFill="1" borderId="13" applyBorder="1" applyAlignment="1" xfId="0">
      <alignment horizontal="center" vertical="center"/>
    </xf>
    <xf numFmtId="0" fontId="2" applyFont="1" fillId="2" applyFill="1" borderId="14" applyBorder="1" applyAlignment="1" xfId="0">
      <alignment horizontal="center" vertical="center"/>
    </xf>
    <xf numFmtId="0" fontId="2" applyFont="1" fillId="2" applyFill="1" borderId="15" applyBorder="1" applyAlignment="1" xfId="0">
      <alignment horizontal="center" vertical="center"/>
    </xf>
    <xf numFmtId="0" fontId="2" applyFont="1" fillId="2" applyFill="1" borderId="16" applyBorder="1" applyAlignment="1" xfId="0">
      <alignment horizontal="center" vertical="center"/>
    </xf>
    <xf numFmtId="0" fontId="0" fillId="2" applyFill="1" borderId="17" applyBorder="1" applyAlignment="1" xfId="0">
      <alignment horizontal="center" vertical="center"/>
    </xf>
    <xf numFmtId="0" fontId="2" applyFont="1" fillId="2" applyFill="1" borderId="18" applyBorder="1" applyAlignment="1" xfId="0">
      <alignment horizontal="center" vertical="center" wrapText="1"/>
    </xf>
    <xf numFmtId="0" fontId="2" applyFont="1" fillId="2" applyFill="1" borderId="19" applyBorder="1" applyAlignment="1" xfId="0">
      <alignment horizontal="center" vertical="center" wrapText="1"/>
    </xf>
    <xf numFmtId="0" fontId="1" applyFont="1" fillId="0" borderId="20" applyBorder="1" applyAlignment="1" xfId="0">
      <alignment horizontal="left" vertical="center"/>
    </xf>
    <xf numFmtId="0" fontId="1" applyFont="1" fillId="0" borderId="21" applyBorder="1" applyAlignment="1" xfId="0">
      <alignment horizontal="left" vertical="center"/>
    </xf>
    <xf numFmtId="0" fontId="1" applyFont="1" fillId="0" borderId="22" applyBorder="1" applyAlignment="1" xfId="0">
      <alignment horizontal="left" vertical="center"/>
    </xf>
    <xf numFmtId="0" fontId="0" fillId="2" applyFill="1" borderId="23" applyBorder="1" applyAlignment="1" xfId="0">
      <alignment horizontal="center" vertical="center" wrapText="1"/>
    </xf>
    <xf numFmtId="0" fontId="2" applyFont="1" fillId="2" applyFill="1" borderId="24" applyBorder="1" applyAlignment="1" xfId="0">
      <alignment horizontal="center" vertical="center" wrapText="1"/>
    </xf>
    <xf numFmtId="0" fontId="0" fillId="2" applyFill="1" borderId="25" applyBorder="1" applyAlignment="1" xfId="0">
      <alignment horizontal="center" vertical="center" wrapText="1"/>
    </xf>
    <xf numFmtId="0" fontId="0" fillId="2" applyFill="1" borderId="26" applyBorder="1" applyAlignment="1" xfId="0">
      <alignment horizontal="center" vertical="center" wrapText="1"/>
    </xf>
    <xf numFmtId="0" fontId="3" applyFont="1" fillId="0" borderId="0" applyAlignment="1" xfId="0">
      <alignment horizontal="left" vertical="center"/>
    </xf>
    <xf numFmtId="0" fontId="2" applyFont="1" fillId="0" borderId="0" applyAlignment="1" xfId="0">
      <alignment horizontal="left" vertical="center"/>
    </xf>
    <xf numFmtId="0" fontId="0" fillId="2" applyFill="1" borderId="3" applyBorder="1" applyAlignment="1" xfId="2">
      <alignment horizontal="center" vertical="center"/>
    </xf>
    <xf numFmtId="0" fontId="0" fillId="2" applyFill="1" borderId="3" applyBorder="1" applyAlignment="1" xfId="3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2" applyFill="1" borderId="29" applyBorder="1" applyAlignment="1" xfId="0">
      <alignment horizontal="center" vertical="center"/>
    </xf>
    <xf numFmtId="0" fontId="0" fillId="2" applyFill="1" borderId="30" applyBorder="1" applyAlignment="1" xfId="0">
      <alignment horizontal="center" vertical="center"/>
    </xf>
    <xf numFmtId="0" fontId="0" fillId="2" applyFill="1" borderId="31" applyBorder="1" applyAlignment="1" xfId="0">
      <alignment horizontal="center" vertical="center" wrapText="1"/>
    </xf>
    <xf numFmtId="0" fontId="0" fillId="2" applyFill="1" borderId="32" applyBorder="1" applyAlignment="1" xfId="0">
      <alignment horizontal="center" vertical="center" wrapText="1"/>
    </xf>
    <xf numFmtId="0" fontId="0" fillId="2" applyFill="1" borderId="33" applyBorder="1" applyAlignment="1" xfId="0">
      <alignment horizontal="center" vertical="center" wrapText="1"/>
    </xf>
    <xf numFmtId="0" fontId="3" applyFont="1" fillId="0" borderId="0" applyAlignment="1" xfId="0">
      <alignment horizontal="left" vertical="center"/>
    </xf>
    <xf numFmtId="0" fontId="2" applyFont="1" fillId="2" applyFill="1" borderId="34" applyBorder="1" applyAlignment="1" xfId="0">
      <alignment horizontal="center" vertical="center"/>
    </xf>
    <xf numFmtId="0" fontId="2" applyFont="1" fillId="2" applyFill="1" borderId="35" applyBorder="1" applyAlignment="1" xfId="0">
      <alignment horizontal="center" vertical="center"/>
    </xf>
    <xf numFmtId="0" fontId="2" applyFont="1" fillId="2" applyFill="1" borderId="36" applyBorder="1" applyAlignment="1" xfId="0">
      <alignment horizontal="center" vertical="center"/>
    </xf>
    <xf numFmtId="0" fontId="0" fillId="2" applyFill="1" borderId="37" applyBorder="1" applyAlignment="1" xfId="0">
      <alignment horizontal="center" vertical="center"/>
    </xf>
    <xf numFmtId="0" fontId="5" applyFont="1" fillId="3" applyFill="1" borderId="0" applyAlignment="1" xfId="0">
      <alignment horizontal="center" vertical="center" wrapText="1"/>
    </xf>
    <xf numFmtId="0" fontId="5" applyFont="1" fillId="0" borderId="0" applyAlignment="1" xfId="0">
      <alignment horizontal="center" vertical="center" wrapText="1"/>
    </xf>
    <xf numFmtId="0" fontId="2" applyFont="1" fillId="2" applyFill="1" borderId="38" applyBorder="1" applyAlignment="1" xfId="0">
      <alignment horizontal="center" vertical="center"/>
    </xf>
    <xf numFmtId="0" fontId="2" applyFont="1" fillId="2" applyFill="1" borderId="39" applyBorder="1" applyAlignment="1" xfId="0">
      <alignment horizontal="center" vertical="center"/>
    </xf>
    <xf numFmtId="0" fontId="2" applyFont="1" fillId="2" applyFill="1" borderId="40" applyBorder="1" applyAlignment="1" xfId="0">
      <alignment horizontal="center" vertical="center"/>
    </xf>
    <xf numFmtId="0" fontId="2" applyFont="1" fillId="2" applyFill="1" borderId="41" applyBorder="1" applyAlignment="1" xfId="0">
      <alignment horizontal="center" vertical="center" wrapText="1"/>
    </xf>
    <xf numFmtId="0" fontId="2" applyFont="1" fillId="2" applyFill="1" borderId="42" applyBorder="1" applyAlignment="1" xfId="0">
      <alignment horizontal="center" vertical="center" wrapText="1"/>
    </xf>
    <xf numFmtId="0" fontId="2" applyFont="1" fillId="2" applyFill="1" borderId="43" applyBorder="1" applyAlignment="1" xfId="0">
      <alignment horizontal="center" vertical="center" wrapText="1"/>
    </xf>
    <xf numFmtId="0" fontId="2" applyFont="1" fillId="0" borderId="0" applyAlignment="1" xfId="0">
      <alignment horizontal="left" vertical="center"/>
    </xf>
    <xf numFmtId="0" fontId="0" fillId="2" applyFill="1" borderId="0" applyAlignment="1" xfId="0">
      <alignment horizontal="center" vertical="center"/>
    </xf>
    <xf numFmtId="0" fontId="1" applyFont="1" fillId="0" borderId="44" applyBorder="1" applyAlignment="1" xfId="0">
      <alignment horizontal="left" vertical="center"/>
    </xf>
    <xf numFmtId="0" fontId="1" applyFont="1" fillId="0" borderId="45" applyBorder="1" applyAlignment="1" xfId="0">
      <alignment horizontal="left" vertical="center"/>
    </xf>
    <xf numFmtId="0" fontId="1" applyFont="1" fillId="0" borderId="46" applyBorder="1" applyAlignment="1" xfId="0">
      <alignment horizontal="left" vertical="center"/>
    </xf>
    <xf numFmtId="0" fontId="7" applyFont="1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9" applyFont="1" fillId="6" applyFill="1" borderId="0" applyAlignment="1" xfId="0">
      <alignment vertical="center"/>
    </xf>
    <xf numFmtId="0" fontId="10" applyFont="1" fillId="7" applyFill="1" borderId="47" applyBorder="1" applyAlignment="1" xfId="0">
      <alignment vertical="center"/>
    </xf>
    <xf numFmtId="0" fontId="11" applyFont="1" fillId="8" applyFill="1" borderId="48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49" applyBorder="1" applyAlignment="1" xfId="0">
      <alignment vertical="center"/>
    </xf>
    <xf numFmtId="0" fontId="15" applyFont="1" fillId="7" applyFill="1" borderId="50" applyBorder="1" applyAlignment="1" xfId="0">
      <alignment vertical="center"/>
    </xf>
    <xf numFmtId="0" fontId="16" applyFont="1" fillId="9" applyFill="1" borderId="51" applyBorder="1" applyAlignment="1" xfId="0">
      <alignment vertical="center"/>
    </xf>
    <xf numFmtId="0" fontId="0" fillId="10" applyFill="1" borderId="52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53" applyBorder="1" applyAlignment="1" xfId="0">
      <alignment vertical="center"/>
    </xf>
    <xf numFmtId="0" fontId="19" applyFont="1" fillId="0" borderId="54" applyBorder="1" applyAlignment="1" xfId="0">
      <alignment vertical="center"/>
    </xf>
    <xf numFmtId="0" fontId="20" applyFont="1" fillId="0" borderId="55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56" applyBorder="1" applyAlignment="1" xfId="0">
      <alignment vertical="center"/>
    </xf>
    <xf numFmtId="0" fontId="22" applyFont="1" fillId="11" applyFill="1" borderId="0" applyAlignment="1" xfId="0">
      <alignment vertical="center"/>
    </xf>
    <xf numFmtId="0" fontId="22" applyFont="1" fillId="12" applyFill="1" borderId="0" applyAlignment="1" xfId="0">
      <alignment vertical="center"/>
    </xf>
    <xf numFmtId="0" fontId="22" applyFont="1" fillId="13" applyFill="1" borderId="0" applyAlignment="1" xfId="0">
      <alignment vertical="center"/>
    </xf>
    <xf numFmtId="0" fontId="22" applyFont="1" fillId="14" applyFill="1" borderId="0" applyAlignment="1" xfId="0">
      <alignment vertical="center"/>
    </xf>
    <xf numFmtId="0" fontId="22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22" applyFont="1" fillId="17" applyFill="1" borderId="0" applyAlignment="1" xfId="0">
      <alignment vertical="center"/>
    </xf>
    <xf numFmtId="0" fontId="22" applyFont="1" fillId="18" applyFill="1" borderId="0" applyAlignment="1" xfId="0">
      <alignment vertical="center"/>
    </xf>
    <xf numFmtId="0" fontId="22" applyFont="1" fillId="19" applyFill="1" borderId="0" applyAlignment="1" xfId="0">
      <alignment vertical="center"/>
    </xf>
    <xf numFmtId="0" fontId="22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3" applyFont="1" fillId="23" applyFill="1" borderId="0" applyAlignment="1" xfId="0">
      <alignment vertical="center"/>
    </xf>
    <xf numFmtId="0" fontId="23" applyFont="1" fillId="24" applyFill="1" borderId="0" applyAlignment="1" xfId="0">
      <alignment vertical="center"/>
    </xf>
    <xf numFmtId="0" fontId="23" applyFont="1" fillId="25" applyFill="1" borderId="0" applyAlignment="1" xfId="0">
      <alignment vertical="center"/>
    </xf>
    <xf numFmtId="0" fontId="23" applyFont="1" fillId="26" applyFill="1" borderId="0" applyAlignment="1" xfId="0">
      <alignment vertical="center"/>
    </xf>
    <xf numFmtId="0" fontId="23" applyFont="1" fillId="27" applyFill="1" borderId="0" applyAlignment="1" xfId="0">
      <alignment vertical="center"/>
    </xf>
    <xf numFmtId="0" fontId="23" applyFont="1" fillId="28" applyFill="1" borderId="0" applyAlignment="1" xfId="0">
      <alignment vertical="center"/>
    </xf>
    <xf numFmtId="0" fontId="23" applyFont="1" fillId="29" applyFill="1" borderId="0" applyAlignment="1" xfId="0">
      <alignment vertical="center"/>
    </xf>
    <xf numFmtId="0" fontId="23" applyFont="1" fillId="30" applyFill="1" borderId="0" applyAlignment="1" xfId="0">
      <alignment vertical="center"/>
    </xf>
    <xf numFmtId="0" fontId="23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0" fontId="23" applyFont="1" fillId="33" applyFill="1" borderId="0" applyAlignment="1" xfId="0">
      <alignment vertical="center"/>
    </xf>
    <xf numFmtId="0" fontId="23" applyFont="1" fillId="34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4">
    <cellStyle name="常规" xfId="0" builtinId="0"/>
    <cellStyle name="常规 2" xfId="1"/>
    <cellStyle name="常规 3" xfId="2"/>
    <cellStyle name="常规 2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R40"/>
  <sheetViews>
    <sheetView tabSelected="1" zoomScaleNormal="100" topLeftCell="A1" workbookViewId="0">
      <pane xSplit="2" ySplit="6" topLeftCell="C7" activePane="bottomRight" state="frozen"/>
      <selection activeCell="A1" activeCellId="0" sqref="A1"/>
      <selection pane="topRight" activeCell="C1" activeCellId="0" sqref="C1"/>
      <selection pane="bottomLeft" activeCell="A6" activeCellId="0" sqref="A6"/>
      <selection pane="bottomRight" activeCell="A2" activeCellId="0" sqref="A2:Q2"/>
    </sheetView>
  </sheetViews>
  <sheetFormatPr defaultRowHeight="13.5" defaultColWidth="9.000137329101562" x14ac:dyDescent="0.15"/>
  <cols>
    <col min="1" max="1" width="8.0" customWidth="1" style="2"/>
    <col min="2" max="2" width="11.875" customWidth="1" style="2"/>
    <col min="3" max="3" width="23.625" customWidth="1" style="2"/>
    <col min="4" max="4" width="13.75" customWidth="1" style="2"/>
    <col min="5" max="5" width="10.75" customWidth="1" style="2"/>
    <col min="6" max="6" width="17.625" customWidth="1" style="2"/>
    <col min="7" max="7" width="10.75" customWidth="1" style="2"/>
    <col min="8" max="8" width="10.375" customWidth="1" style="2"/>
    <col min="9" max="9" width="13.0" customWidth="1" style="2"/>
    <col min="10" max="10" width="9.625" customWidth="1" style="2"/>
    <col min="11" max="11" width="13.25" customWidth="1" style="2"/>
    <col min="12" max="12" width="11.75" customWidth="1" style="2"/>
    <col min="13" max="13" width="11.375" customWidth="1" style="2"/>
    <col min="14" max="15" width="12.25" customWidth="1" style="2"/>
    <col min="16" max="16" width="8.875" customWidth="1" style="2"/>
    <col min="17" max="17" width="12.5" customWidth="1" style="8"/>
    <col min="18" max="18" width="8.875" customWidth="1" style="8"/>
  </cols>
  <sheetData>
    <row r="1" spans="1:2" ht="15.75" customHeight="1" x14ac:dyDescent="0.15">
      <c r="A1" s="48" t="s">
        <v>0</v>
      </c>
      <c r="B1" s="48"/>
    </row>
    <row r="2" spans="1:18" ht="32.1" customHeight="1" x14ac:dyDescent="0.15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3"/>
      <c r="R2" s="15"/>
    </row>
    <row r="3" spans="1:18" s="4" customFormat="1" ht="14.25" customHeight="1" x14ac:dyDescent="0.15">
      <c r="A3" s="51" t="s">
        <v>2</v>
      </c>
      <c r="B3" s="51" t="s">
        <v>3</v>
      </c>
      <c r="C3" s="51" t="s">
        <v>4</v>
      </c>
      <c r="D3" s="59" t="s">
        <v>5</v>
      </c>
      <c r="E3" s="59" t="s">
        <v>6</v>
      </c>
      <c r="F3" s="59" t="s">
        <v>7</v>
      </c>
      <c r="G3" s="57" t="s">
        <v>8</v>
      </c>
      <c r="H3" s="56"/>
      <c r="I3" s="56"/>
      <c r="J3" s="56"/>
      <c r="K3" s="56"/>
      <c r="L3" s="56"/>
      <c r="M3" s="56"/>
      <c r="N3" s="55"/>
      <c r="O3" s="49" t="s">
        <v>9</v>
      </c>
      <c r="P3" s="49" t="s">
        <v>10</v>
      </c>
      <c r="Q3" s="60" t="s">
        <v>11</v>
      </c>
      <c r="R3" s="49" t="s">
        <v>12</v>
      </c>
    </row>
    <row r="4" spans="1:18" s="4" customFormat="1" ht="14.25" customHeight="1" x14ac:dyDescent="0.15">
      <c r="A4" s="50"/>
      <c r="B4" s="50"/>
      <c r="C4" s="50"/>
      <c r="D4" s="58"/>
      <c r="E4" s="50"/>
      <c r="F4" s="50"/>
      <c r="G4" s="5" t="s">
        <v>13</v>
      </c>
      <c r="H4" s="5" t="s">
        <v>10</v>
      </c>
      <c r="I4" s="5" t="s">
        <v>14</v>
      </c>
      <c r="J4" s="5" t="s">
        <v>10</v>
      </c>
      <c r="K4" s="5" t="s">
        <v>15</v>
      </c>
      <c r="L4" s="5" t="s">
        <v>10</v>
      </c>
      <c r="M4" s="5" t="s">
        <v>16</v>
      </c>
      <c r="N4" s="5" t="s">
        <v>10</v>
      </c>
      <c r="O4" s="49"/>
      <c r="P4" s="49"/>
      <c r="Q4" s="49"/>
      <c r="R4" s="49"/>
    </row>
    <row r="5" spans="1:18" s="7" customFormat="1" x14ac:dyDescent="0.15">
      <c r="A5" s="44">
        <v>2019</v>
      </c>
      <c r="B5" s="6" t="s">
        <v>17</v>
      </c>
      <c r="C5" s="44" t="s">
        <v>18</v>
      </c>
      <c r="D5" s="6">
        <v>25</v>
      </c>
      <c r="E5" s="6">
        <v>60</v>
      </c>
      <c r="F5" s="6">
        <f>G5+I5+K5+M5+O5</f>
        <v>1500</v>
      </c>
      <c r="G5" s="6">
        <v>750</v>
      </c>
      <c r="H5" s="16">
        <v>0.5</v>
      </c>
      <c r="I5" s="6">
        <v>210</v>
      </c>
      <c r="J5" s="16">
        <v>0.14</v>
      </c>
      <c r="K5" s="6">
        <v>120</v>
      </c>
      <c r="L5" s="16">
        <v>0.08</v>
      </c>
      <c r="M5" s="6">
        <v>270</v>
      </c>
      <c r="N5" s="16">
        <v>0.18</v>
      </c>
      <c r="O5" s="6">
        <v>150</v>
      </c>
      <c r="P5" s="16">
        <v>0.1</v>
      </c>
      <c r="Q5" s="6">
        <v>0</v>
      </c>
      <c r="R5" s="6">
        <v>0</v>
      </c>
    </row>
    <row r="6" spans="1:18" s="7" customFormat="1" x14ac:dyDescent="0.15">
      <c r="A6" s="52"/>
      <c r="B6" s="6" t="s">
        <v>19</v>
      </c>
      <c r="C6" s="43"/>
      <c r="D6" s="6">
        <v>1380</v>
      </c>
      <c r="E6" s="6">
        <v>35</v>
      </c>
      <c r="F6" s="6">
        <f>G6+I6+K6+M6+O6</f>
        <v>45000</v>
      </c>
      <c r="G6" s="6">
        <v>22500</v>
      </c>
      <c r="H6" s="16">
        <v>0.5</v>
      </c>
      <c r="I6" s="6">
        <v>6300</v>
      </c>
      <c r="J6" s="16">
        <v>0.14</v>
      </c>
      <c r="K6" s="6">
        <v>3600</v>
      </c>
      <c r="L6" s="16">
        <v>0.08</v>
      </c>
      <c r="M6" s="6">
        <v>8100</v>
      </c>
      <c r="N6" s="16">
        <v>0.18</v>
      </c>
      <c r="O6" s="6">
        <v>4500</v>
      </c>
      <c r="P6" s="16">
        <v>0.1</v>
      </c>
      <c r="Q6" s="6">
        <v>20688.34</v>
      </c>
      <c r="R6" s="6" t="s">
        <v>20</v>
      </c>
    </row>
    <row r="7" spans="1:18" s="7" customFormat="1" x14ac:dyDescent="0.15">
      <c r="A7" s="52"/>
      <c r="B7" s="6" t="s">
        <v>17</v>
      </c>
      <c r="C7" s="44" t="s">
        <v>21</v>
      </c>
      <c r="D7" s="6">
        <v>348</v>
      </c>
      <c r="E7" s="6">
        <v>60</v>
      </c>
      <c r="F7" s="6">
        <f>D7*E7</f>
        <v>20880</v>
      </c>
      <c r="G7" s="6">
        <f>F7*H7</f>
        <v>10440</v>
      </c>
      <c r="H7" s="16">
        <v>0.5</v>
      </c>
      <c r="I7" s="6">
        <f>F7*J7</f>
        <v>2923.2000000000003</v>
      </c>
      <c r="J7" s="16">
        <v>0.14</v>
      </c>
      <c r="K7" s="6">
        <f>F7*L7</f>
        <v>1670.4</v>
      </c>
      <c r="L7" s="16">
        <v>0.08</v>
      </c>
      <c r="M7" s="6">
        <f>F7*N7</f>
        <v>3758.3999999999996</v>
      </c>
      <c r="N7" s="16">
        <v>0.18</v>
      </c>
      <c r="O7" s="6">
        <f>F7*0.1</f>
        <v>2088</v>
      </c>
      <c r="P7" s="16">
        <v>0.1</v>
      </c>
      <c r="Q7" s="6">
        <v>9000</v>
      </c>
      <c r="R7" s="6">
        <v>30</v>
      </c>
    </row>
    <row r="8" spans="1:18" s="7" customFormat="1" x14ac:dyDescent="0.15">
      <c r="A8" s="52"/>
      <c r="B8" s="6" t="s">
        <v>19</v>
      </c>
      <c r="C8" s="43"/>
      <c r="D8" s="6">
        <v>33278</v>
      </c>
      <c r="E8" s="6">
        <v>35</v>
      </c>
      <c r="F8" s="6">
        <v>1010059</v>
      </c>
      <c r="G8" s="6">
        <f>F8*H8</f>
        <v>505029.5</v>
      </c>
      <c r="H8" s="16">
        <v>0.5</v>
      </c>
      <c r="I8" s="6">
        <f>F8*J8</f>
        <v>141408.26</v>
      </c>
      <c r="J8" s="16">
        <v>0.14</v>
      </c>
      <c r="K8" s="6">
        <f>F8*L8</f>
        <v>80804.72</v>
      </c>
      <c r="L8" s="16">
        <v>0.08</v>
      </c>
      <c r="M8" s="6">
        <f>F8*N8</f>
        <v>181810.62</v>
      </c>
      <c r="N8" s="16">
        <v>0.18</v>
      </c>
      <c r="O8" s="10">
        <f>F8*0.1</f>
        <v>101005.90000000001</v>
      </c>
      <c r="P8" s="17">
        <v>0.1</v>
      </c>
      <c r="Q8" s="6">
        <v>748247.19</v>
      </c>
      <c r="R8" s="6">
        <v>86</v>
      </c>
    </row>
    <row r="9" spans="1:18" s="7" customFormat="1" x14ac:dyDescent="0.15">
      <c r="A9" s="43"/>
      <c r="B9" s="14" t="s">
        <v>22</v>
      </c>
      <c r="C9" s="14"/>
      <c r="D9" s="6">
        <f>SUM(D5:D8)</f>
        <v>35031</v>
      </c>
      <c r="E9" s="6">
        <f>SUM(E5:E8)</f>
        <v>190</v>
      </c>
      <c r="F9" s="6">
        <f>SUM(F5:F8)</f>
        <v>1077439</v>
      </c>
      <c r="G9" s="6">
        <f>SUM(G5:G8)</f>
        <v>538719.5</v>
      </c>
      <c r="H9" s="6"/>
      <c r="I9" s="6">
        <f>SUM(I5:I8)</f>
        <v>150841.46000000002</v>
      </c>
      <c r="J9" s="6"/>
      <c r="K9" s="6">
        <f>SUM(K5:K8)</f>
        <v>86195.12</v>
      </c>
      <c r="L9" s="6"/>
      <c r="M9" s="6">
        <f>SUM(M5:M8)</f>
        <v>193939.02</v>
      </c>
      <c r="N9" s="6"/>
      <c r="O9" s="6">
        <f>SUM(O5:O8)</f>
        <v>107743.90000000001</v>
      </c>
      <c r="P9" s="6"/>
      <c r="Q9" s="6">
        <f>SUM(Q5:Q8)</f>
        <v>777935.5299999999</v>
      </c>
      <c r="R9" s="6"/>
    </row>
    <row r="10" spans="1:18" s="7" customFormat="1" ht="20.1" customHeight="1" x14ac:dyDescent="0.15">
      <c r="A10" s="44">
        <v>2020</v>
      </c>
      <c r="B10" s="6" t="s">
        <v>17</v>
      </c>
      <c r="C10" s="44" t="s">
        <v>21</v>
      </c>
      <c r="D10" s="6">
        <v>4</v>
      </c>
      <c r="E10" s="6">
        <v>90</v>
      </c>
      <c r="F10" s="6">
        <f>G10+I10+K10+M10+O10</f>
        <v>360</v>
      </c>
      <c r="G10" s="6">
        <v>180</v>
      </c>
      <c r="H10" s="16">
        <v>0.5</v>
      </c>
      <c r="I10" s="6">
        <v>50.4</v>
      </c>
      <c r="J10" s="16">
        <v>0.14</v>
      </c>
      <c r="K10" s="6">
        <v>28.8</v>
      </c>
      <c r="L10" s="16">
        <v>0.08</v>
      </c>
      <c r="M10" s="6">
        <v>28.8</v>
      </c>
      <c r="N10" s="16">
        <v>0.08</v>
      </c>
      <c r="O10" s="6">
        <v>72</v>
      </c>
      <c r="P10" s="16">
        <v>0.2</v>
      </c>
      <c r="Q10" s="6">
        <v>4000</v>
      </c>
      <c r="R10" s="6"/>
    </row>
    <row r="11" spans="1:18" s="7" customFormat="1" ht="20.1" customHeight="1" x14ac:dyDescent="0.15">
      <c r="A11" s="52"/>
      <c r="B11" s="6" t="s">
        <v>19</v>
      </c>
      <c r="C11" s="43"/>
      <c r="D11" s="6">
        <v>171</v>
      </c>
      <c r="E11" s="6">
        <v>44</v>
      </c>
      <c r="F11" s="6">
        <f>G11+I11+K11+M11+O11</f>
        <v>5472</v>
      </c>
      <c r="G11" s="6">
        <v>2736</v>
      </c>
      <c r="H11" s="16">
        <v>0.5</v>
      </c>
      <c r="I11" s="6">
        <v>766.08</v>
      </c>
      <c r="J11" s="16">
        <v>0.14</v>
      </c>
      <c r="K11" s="6">
        <v>437.76</v>
      </c>
      <c r="L11" s="16">
        <v>0.08</v>
      </c>
      <c r="M11" s="6">
        <v>437.76</v>
      </c>
      <c r="N11" s="16">
        <v>0.08</v>
      </c>
      <c r="O11" s="6">
        <v>1094.4</v>
      </c>
      <c r="P11" s="16">
        <v>0.2</v>
      </c>
      <c r="Q11" s="6">
        <v>621100</v>
      </c>
      <c r="R11" s="6">
        <v>1</v>
      </c>
    </row>
    <row r="12" spans="1:18" s="7" customFormat="1" ht="20.1" customHeight="1" x14ac:dyDescent="0.15">
      <c r="A12" s="52"/>
      <c r="B12" s="6" t="s">
        <v>17</v>
      </c>
      <c r="C12" s="44" t="s">
        <v>23</v>
      </c>
      <c r="D12" s="6">
        <v>1097</v>
      </c>
      <c r="E12" s="6">
        <v>90</v>
      </c>
      <c r="F12" s="6">
        <f>E12*D12</f>
        <v>98730</v>
      </c>
      <c r="G12" s="6">
        <f>F12*0.5</f>
        <v>49365</v>
      </c>
      <c r="H12" s="16">
        <v>0.5</v>
      </c>
      <c r="I12" s="6">
        <f>F12*0.14</f>
        <v>13822.2</v>
      </c>
      <c r="J12" s="16">
        <v>0.14</v>
      </c>
      <c r="K12" s="6">
        <f>F12*0.08</f>
        <v>7898.400000000001</v>
      </c>
      <c r="L12" s="16">
        <v>0.08</v>
      </c>
      <c r="M12" s="6">
        <f>N12*F12</f>
        <v>7898.400000000001</v>
      </c>
      <c r="N12" s="16">
        <v>0.08</v>
      </c>
      <c r="O12" s="6">
        <f>F12*0.2</f>
        <v>19746</v>
      </c>
      <c r="P12" s="16">
        <v>0.2</v>
      </c>
      <c r="Q12" s="6"/>
      <c r="R12" s="6"/>
    </row>
    <row r="13" spans="1:18" s="7" customFormat="1" ht="20.1" customHeight="1" x14ac:dyDescent="0.15">
      <c r="A13" s="52"/>
      <c r="B13" s="6" t="s">
        <v>19</v>
      </c>
      <c r="C13" s="43"/>
      <c r="D13" s="6">
        <v>61932</v>
      </c>
      <c r="E13" s="6">
        <v>44</v>
      </c>
      <c r="F13" s="6">
        <f>E13*D13</f>
        <v>2725008</v>
      </c>
      <c r="G13" s="6">
        <f>F13*H13</f>
        <v>1362504</v>
      </c>
      <c r="H13" s="16">
        <v>0.5</v>
      </c>
      <c r="I13" s="6">
        <f>F13*J13</f>
        <v>381501.12000000005</v>
      </c>
      <c r="J13" s="16">
        <v>0.14</v>
      </c>
      <c r="K13" s="6">
        <f>F13*L13</f>
        <v>218000.64</v>
      </c>
      <c r="L13" s="16">
        <v>0.08</v>
      </c>
      <c r="M13" s="6">
        <f>F13*N13</f>
        <v>218000.64</v>
      </c>
      <c r="N13" s="16">
        <v>0.08</v>
      </c>
      <c r="O13" s="6">
        <f>F13*P13</f>
        <v>545001.6</v>
      </c>
      <c r="P13" s="16">
        <v>0.2</v>
      </c>
      <c r="Q13" s="6"/>
      <c r="R13" s="6"/>
    </row>
    <row r="14" spans="1:18" s="7" customFormat="1" ht="20.1" customHeight="1" x14ac:dyDescent="0.15">
      <c r="A14" s="43"/>
      <c r="B14" s="14" t="s">
        <v>22</v>
      </c>
      <c r="C14" s="14"/>
      <c r="D14" s="6">
        <f>SUM(D10:D13)</f>
        <v>63204</v>
      </c>
      <c r="E14" s="6">
        <f>SUM(E10:E13)</f>
        <v>268</v>
      </c>
      <c r="F14" s="6">
        <f>SUM(F10:F13)</f>
        <v>2829570</v>
      </c>
      <c r="G14" s="6">
        <f>SUM(G10:G13)</f>
        <v>1414785</v>
      </c>
      <c r="H14" s="6"/>
      <c r="I14" s="6">
        <f>SUM(I10:I13)</f>
        <v>396139.80000000005</v>
      </c>
      <c r="J14" s="6"/>
      <c r="K14" s="6">
        <f>SUM(K10:K13)</f>
        <v>226365.6</v>
      </c>
      <c r="L14" s="6"/>
      <c r="M14" s="6">
        <f>SUM(M10:M13)</f>
        <v>226365.6</v>
      </c>
      <c r="N14" s="6"/>
      <c r="O14" s="6">
        <f>SUM(O10:O13)</f>
        <v>565914</v>
      </c>
      <c r="P14" s="6"/>
      <c r="Q14" s="6">
        <f>SUM(Q10:Q13)</f>
        <v>625100</v>
      </c>
      <c r="R14" s="6">
        <f>SUM(R10:R13)</f>
        <v>1</v>
      </c>
    </row>
    <row r="15" spans="1:18" s="7" customFormat="1" ht="21.95" customHeight="1" x14ac:dyDescent="0.15">
      <c r="A15" s="44">
        <v>2021</v>
      </c>
      <c r="B15" s="6" t="s">
        <v>17</v>
      </c>
      <c r="C15" s="44" t="s">
        <v>23</v>
      </c>
      <c r="D15" s="6">
        <v>2159</v>
      </c>
      <c r="E15" s="6">
        <v>90</v>
      </c>
      <c r="F15" s="6">
        <f>E15*D15</f>
        <v>194310</v>
      </c>
      <c r="G15" s="6">
        <f>F15*H15</f>
        <v>97155</v>
      </c>
      <c r="H15" s="16">
        <v>0.5</v>
      </c>
      <c r="I15" s="6">
        <f>F15*J15</f>
        <v>27203.4</v>
      </c>
      <c r="J15" s="16">
        <v>0.14</v>
      </c>
      <c r="K15" s="6">
        <f>F15*L15</f>
        <v>15544.800000000001</v>
      </c>
      <c r="L15" s="16">
        <v>0.08</v>
      </c>
      <c r="M15" s="6">
        <f>F15*N15</f>
        <v>15544.800000000001</v>
      </c>
      <c r="N15" s="16">
        <v>0.08</v>
      </c>
      <c r="O15" s="6">
        <f>F15*P15</f>
        <v>38862</v>
      </c>
      <c r="P15" s="16">
        <v>0.2</v>
      </c>
      <c r="Q15" s="6"/>
      <c r="R15" s="6"/>
    </row>
    <row r="16" spans="1:18" s="7" customFormat="1" ht="21.95" customHeight="1" x14ac:dyDescent="0.15">
      <c r="A16" s="52"/>
      <c r="B16" s="6" t="s">
        <v>19</v>
      </c>
      <c r="C16" s="43"/>
      <c r="D16" s="6">
        <v>7732</v>
      </c>
      <c r="E16" s="6">
        <v>44</v>
      </c>
      <c r="F16" s="6">
        <f>E16*D16</f>
        <v>340208</v>
      </c>
      <c r="G16" s="6">
        <f>F16*H15</f>
        <v>170104</v>
      </c>
      <c r="H16" s="16">
        <v>0.5</v>
      </c>
      <c r="I16" s="6">
        <f>F16*J16</f>
        <v>47629.12</v>
      </c>
      <c r="J16" s="16">
        <v>0.14</v>
      </c>
      <c r="K16" s="6">
        <f>F16*L16</f>
        <v>27216.64</v>
      </c>
      <c r="L16" s="16">
        <v>0.08</v>
      </c>
      <c r="M16" s="6">
        <f>F16*N16</f>
        <v>27216.64</v>
      </c>
      <c r="N16" s="16">
        <v>0.08</v>
      </c>
      <c r="O16" s="6">
        <f>F16*P16</f>
        <v>68041.6</v>
      </c>
      <c r="P16" s="16">
        <v>0.2</v>
      </c>
      <c r="Q16" s="6"/>
      <c r="R16" s="6"/>
    </row>
    <row r="17" spans="1:18" s="7" customFormat="1" ht="21.95" customHeight="1" x14ac:dyDescent="0.15">
      <c r="A17" s="43"/>
      <c r="B17" s="14" t="s">
        <v>22</v>
      </c>
      <c r="C17" s="14"/>
      <c r="D17" s="6">
        <f>SUM(D15:D16)</f>
        <v>9891</v>
      </c>
      <c r="E17" s="6">
        <f>SUM(E15:E16)</f>
        <v>134</v>
      </c>
      <c r="F17" s="6">
        <f>SUM(F15:F16)</f>
        <v>534518</v>
      </c>
      <c r="G17" s="6">
        <f>SUM(G15:G16)</f>
        <v>267259</v>
      </c>
      <c r="H17" s="6"/>
      <c r="I17" s="6">
        <f>SUM(I15:I16)</f>
        <v>74832.52</v>
      </c>
      <c r="J17" s="6"/>
      <c r="K17" s="6">
        <f>SUM(K15:K16)</f>
        <v>42761.44</v>
      </c>
      <c r="L17" s="6"/>
      <c r="M17" s="6">
        <f>SUM(M15:M16)</f>
        <v>42761.44</v>
      </c>
      <c r="N17" s="6"/>
      <c r="O17" s="6">
        <f>SUM(O15:O16)</f>
        <v>106903.6</v>
      </c>
      <c r="P17" s="6"/>
      <c r="Q17" s="6">
        <v>1088200</v>
      </c>
      <c r="R17" s="6">
        <v>1234</v>
      </c>
    </row>
    <row r="18" spans="1:18" s="7" customFormat="1" ht="21.95" customHeight="1" x14ac:dyDescent="0.15">
      <c r="A18" s="47" t="s">
        <v>24</v>
      </c>
      <c r="B18" s="6" t="s">
        <v>17</v>
      </c>
      <c r="C18" s="44" t="s">
        <v>23</v>
      </c>
      <c r="D18" s="6">
        <v>95</v>
      </c>
      <c r="E18" s="6">
        <v>90</v>
      </c>
      <c r="F18" s="6">
        <v>8550</v>
      </c>
      <c r="G18" s="6">
        <v>4275</v>
      </c>
      <c r="H18" s="16">
        <v>0.5</v>
      </c>
      <c r="I18" s="6">
        <v>1197</v>
      </c>
      <c r="J18" s="16">
        <v>0.14</v>
      </c>
      <c r="K18" s="6">
        <v>684</v>
      </c>
      <c r="L18" s="16">
        <v>0.08</v>
      </c>
      <c r="M18" s="6">
        <v>684</v>
      </c>
      <c r="N18" s="16">
        <v>0.08</v>
      </c>
      <c r="O18" s="6">
        <v>1710</v>
      </c>
      <c r="P18" s="16">
        <v>0.2</v>
      </c>
      <c r="Q18" s="6"/>
      <c r="R18" s="6"/>
    </row>
    <row r="19" spans="1:18" s="7" customFormat="1" ht="21.95" customHeight="1" x14ac:dyDescent="0.15">
      <c r="A19" s="46"/>
      <c r="B19" s="6" t="s">
        <v>19</v>
      </c>
      <c r="C19" s="43"/>
      <c r="D19" s="8">
        <v>87020</v>
      </c>
      <c r="E19" s="6">
        <v>44</v>
      </c>
      <c r="F19" s="6">
        <f>D19*E19</f>
        <v>3828880</v>
      </c>
      <c r="G19" s="6">
        <f>F19*0.5</f>
        <v>1914440</v>
      </c>
      <c r="H19" s="16">
        <v>0.5</v>
      </c>
      <c r="I19" s="6">
        <f>F14*0.14</f>
        <v>396139.80000000005</v>
      </c>
      <c r="J19" s="16">
        <v>0.14</v>
      </c>
      <c r="K19" s="6">
        <f>F19*0.08</f>
        <v>306310.4</v>
      </c>
      <c r="L19" s="16">
        <v>0.08</v>
      </c>
      <c r="M19" s="6">
        <f>F19*0.08</f>
        <v>306310.4</v>
      </c>
      <c r="N19" s="16">
        <v>0.08</v>
      </c>
      <c r="O19" s="6">
        <f>F19*0.2</f>
        <v>765776</v>
      </c>
      <c r="P19" s="16">
        <v>0.2</v>
      </c>
      <c r="Q19" s="6"/>
      <c r="R19" s="6"/>
    </row>
    <row r="20" spans="1:18" s="7" customFormat="1" x14ac:dyDescent="0.15">
      <c r="A20" s="46"/>
      <c r="B20" s="6" t="s">
        <v>22</v>
      </c>
      <c r="C20" s="6"/>
      <c r="D20" s="6">
        <f>D18+D19</f>
        <v>87115</v>
      </c>
      <c r="E20" s="6">
        <f>E19</f>
        <v>44</v>
      </c>
      <c r="F20" s="6">
        <f>F19</f>
        <v>3828880</v>
      </c>
      <c r="G20" s="6">
        <f>G19</f>
        <v>1914440</v>
      </c>
      <c r="H20" s="6"/>
      <c r="I20" s="6">
        <f>I19</f>
        <v>396139.80000000005</v>
      </c>
      <c r="J20" s="6"/>
      <c r="K20" s="6">
        <f>K19</f>
        <v>306310.4</v>
      </c>
      <c r="L20" s="6"/>
      <c r="M20" s="6">
        <f>M19</f>
        <v>306310.4</v>
      </c>
      <c r="N20" s="6"/>
      <c r="O20" s="6">
        <f>O19</f>
        <v>765776</v>
      </c>
      <c r="P20" s="6"/>
      <c r="Q20" s="6">
        <v>640400</v>
      </c>
      <c r="R20" s="6">
        <v>482</v>
      </c>
    </row>
    <row r="21" spans="1:18" s="7" customFormat="1" x14ac:dyDescent="0.15">
      <c r="A21" s="46"/>
      <c r="B21" s="6" t="s">
        <v>17</v>
      </c>
      <c r="C21" s="44" t="s">
        <v>25</v>
      </c>
      <c r="D21" s="6">
        <v>1660</v>
      </c>
      <c r="E21" s="6">
        <v>90</v>
      </c>
      <c r="F21" s="6">
        <f>D21*E21</f>
        <v>149400</v>
      </c>
      <c r="G21" s="6">
        <f>F21*0.5</f>
        <v>74700</v>
      </c>
      <c r="H21" s="16">
        <v>0.5</v>
      </c>
      <c r="I21" s="6">
        <f>F21*0.14</f>
        <v>20916.000000000004</v>
      </c>
      <c r="J21" s="16">
        <v>0.14</v>
      </c>
      <c r="K21" s="6">
        <f>F21*0.08</f>
        <v>11952</v>
      </c>
      <c r="L21" s="16">
        <v>0.08</v>
      </c>
      <c r="M21" s="6">
        <f>F21*0.08</f>
        <v>11952</v>
      </c>
      <c r="N21" s="16">
        <v>0.08</v>
      </c>
      <c r="O21" s="6">
        <f>F21*0.2</f>
        <v>29880</v>
      </c>
      <c r="P21" s="16">
        <v>0.2</v>
      </c>
      <c r="Q21" s="6"/>
      <c r="R21" s="6"/>
    </row>
    <row r="22" spans="1:18" s="7" customFormat="1" x14ac:dyDescent="0.15">
      <c r="A22" s="45"/>
      <c r="B22" s="6" t="s">
        <v>19</v>
      </c>
      <c r="C22" s="43"/>
      <c r="D22" s="6">
        <v>536</v>
      </c>
      <c r="E22" s="6">
        <v>44</v>
      </c>
      <c r="F22" s="6">
        <f>D22*E22</f>
        <v>23584</v>
      </c>
      <c r="G22" s="6">
        <f>F22*0.5</f>
        <v>11792</v>
      </c>
      <c r="H22" s="16">
        <v>0.5</v>
      </c>
      <c r="I22" s="6">
        <f>F22*0.14</f>
        <v>3301.76</v>
      </c>
      <c r="J22" s="16">
        <v>0.14</v>
      </c>
      <c r="K22" s="6">
        <f>F22*0.08</f>
        <v>1886.72</v>
      </c>
      <c r="L22" s="16">
        <v>0.08</v>
      </c>
      <c r="M22" s="6">
        <f>F22*0.08</f>
        <v>1886.72</v>
      </c>
      <c r="N22" s="16">
        <v>0.08</v>
      </c>
      <c r="O22" s="6">
        <f>F22*0.2</f>
        <v>4716.8</v>
      </c>
      <c r="P22" s="16">
        <v>0.2</v>
      </c>
      <c r="Q22" s="6"/>
      <c r="R22" s="6"/>
    </row>
    <row r="23" spans="1:18" s="7" customFormat="1" x14ac:dyDescent="0.15">
      <c r="A23" s="10"/>
      <c r="B23" s="6" t="s">
        <v>22</v>
      </c>
      <c r="C23" s="10"/>
      <c r="D23" s="6">
        <f>D21+D22</f>
        <v>2196</v>
      </c>
      <c r="E23" s="6">
        <f>E21+E22</f>
        <v>134</v>
      </c>
      <c r="F23" s="6">
        <f>F21+F22</f>
        <v>172984</v>
      </c>
      <c r="G23" s="6">
        <f>G21+G22</f>
        <v>86492</v>
      </c>
      <c r="H23" s="6"/>
      <c r="I23" s="6">
        <f>I21+I22</f>
        <v>24217.760000000002</v>
      </c>
      <c r="J23" s="6"/>
      <c r="K23" s="6">
        <f>K21+K22</f>
        <v>13838.72</v>
      </c>
      <c r="L23" s="6"/>
      <c r="M23" s="6">
        <f>M21+M22</f>
        <v>13838.72</v>
      </c>
      <c r="N23" s="6"/>
      <c r="O23" s="6">
        <f>O21+O22</f>
        <v>34596.8</v>
      </c>
      <c r="P23" s="6"/>
      <c r="Q23" s="6"/>
      <c r="R23" s="6"/>
    </row>
    <row r="24" spans="1:18" s="19" customFormat="1" x14ac:dyDescent="0.15">
      <c r="A24" s="18" t="s">
        <v>26</v>
      </c>
      <c r="B24" s="18"/>
      <c r="C24" s="18"/>
      <c r="D24" s="18">
        <f>D9+D14+D17+D20+D23</f>
        <v>197437</v>
      </c>
      <c r="E24" s="18">
        <f>E9+E14+E17+E20</f>
        <v>636</v>
      </c>
      <c r="F24" s="18">
        <f>F9+F14+F17+F20</f>
        <v>8270407</v>
      </c>
      <c r="G24" s="18">
        <f>G9+G14+G17+G20</f>
        <v>4135203.5</v>
      </c>
      <c r="H24" s="18"/>
      <c r="I24" s="18">
        <f>I9+I14+I17+I20</f>
        <v>1017953.5800000001</v>
      </c>
      <c r="J24" s="18"/>
      <c r="K24" s="18">
        <f>K9+K14+K17+K20</f>
        <v>661632.56</v>
      </c>
      <c r="L24" s="18"/>
      <c r="M24" s="18">
        <f>M9+M14+M17+M20</f>
        <v>769376.46</v>
      </c>
      <c r="N24" s="18"/>
      <c r="O24" s="18">
        <f>O9+O14+O17+O20</f>
        <v>1546337.5</v>
      </c>
      <c r="P24" s="18"/>
      <c r="Q24" s="18">
        <f>Q9+Q14+Q17+Q20</f>
        <v>3131635.53</v>
      </c>
      <c r="R24" s="18">
        <f>R9+R14+R17+R20</f>
        <v>1717</v>
      </c>
    </row>
    <row r="25" spans="1:18" s="7" customFormat="1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8" s="7" customFormat="1" x14ac:dyDescent="0.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 s="7" customFormat="1" x14ac:dyDescent="0.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18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6"/>
      <c r="R28" s="6"/>
    </row>
    <row r="29" spans="1:18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6"/>
      <c r="R29" s="6"/>
    </row>
    <row r="30" spans="1:18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6"/>
      <c r="R30" s="6"/>
    </row>
    <row r="31" spans="1:18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6"/>
      <c r="R31" s="6"/>
    </row>
    <row r="32" spans="1:18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6"/>
      <c r="R32" s="6"/>
    </row>
    <row r="33" spans="1:18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6"/>
      <c r="R33" s="6"/>
    </row>
    <row r="34" spans="1:18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6"/>
      <c r="R34" s="6"/>
    </row>
    <row r="35" spans="1:18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6"/>
      <c r="R35" s="6"/>
    </row>
    <row r="36" spans="1:18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6"/>
      <c r="R36" s="6"/>
    </row>
    <row r="37" spans="1:18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6"/>
      <c r="R37" s="6"/>
    </row>
    <row r="38" spans="1:18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6"/>
      <c r="R38" s="6"/>
    </row>
    <row r="39" spans="1:18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6"/>
      <c r="R39" s="6"/>
    </row>
    <row r="40" spans="1:18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6"/>
      <c r="R40" s="6"/>
    </row>
  </sheetData>
  <mergeCells count="24">
    <mergeCell ref="C21:C22"/>
    <mergeCell ref="A18:A22"/>
    <mergeCell ref="A1:B1"/>
    <mergeCell ref="R3:R4"/>
    <mergeCell ref="B3:B4"/>
    <mergeCell ref="C3:C4"/>
    <mergeCell ref="C5:C6"/>
    <mergeCell ref="C7:C8"/>
    <mergeCell ref="C10:C11"/>
    <mergeCell ref="C12:C13"/>
    <mergeCell ref="C15:C16"/>
    <mergeCell ref="C18:C19"/>
    <mergeCell ref="A5:A9"/>
    <mergeCell ref="A10:A14"/>
    <mergeCell ref="A15:A17"/>
    <mergeCell ref="A2:Q2"/>
    <mergeCell ref="G3:N3"/>
    <mergeCell ref="A3:A4"/>
    <mergeCell ref="D3:D4"/>
    <mergeCell ref="E3:E4"/>
    <mergeCell ref="F3:F4"/>
    <mergeCell ref="O3:O4"/>
    <mergeCell ref="P3:P4"/>
    <mergeCell ref="Q3:Q4"/>
  </mergeCells>
  <phoneticPr fontId="0" type="noConversion"/>
  <pageMargins left="0.7499062639521802" right="0.7499062639521802" top="0.9998749560258521" bottom="0.9998749560258521" header="0.49993747801292604" footer="0.49993747801292604"/>
  <pageSetup paperSize="9" scale="60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O37"/>
  <sheetViews>
    <sheetView zoomScaleNormal="100" topLeftCell="A1" workbookViewId="0">
      <selection activeCell="M24" activeCellId="0" sqref="M24"/>
    </sheetView>
  </sheetViews>
  <sheetFormatPr defaultRowHeight="13.5" defaultColWidth="9.000137329101562" x14ac:dyDescent="0.15"/>
  <cols>
    <col min="1" max="1" width="11.875" customWidth="1" style="2"/>
    <col min="2" max="2" width="10.625" customWidth="1" style="2"/>
    <col min="3" max="3" width="23.25" customWidth="1" style="2"/>
    <col min="4" max="4" width="16.75" customWidth="1" style="8"/>
    <col min="5" max="5" width="12.375" customWidth="1" style="8"/>
    <col min="6" max="6" width="18.375" customWidth="1" style="8"/>
    <col min="7" max="7" width="17.625" customWidth="1" style="8"/>
    <col min="8" max="8" width="14.625" customWidth="1" style="8"/>
    <col min="9" max="9" width="16.75" customWidth="1" style="8"/>
    <col min="10" max="10" width="15.5" customWidth="1" style="8"/>
    <col min="11" max="11" width="17.375" customWidth="1" style="8"/>
    <col min="12" max="12" width="19.5" customWidth="1" style="8"/>
    <col min="13" max="13" width="14.5" customWidth="1" style="7"/>
    <col min="14" max="14" width="11.875" customWidth="1" style="7"/>
    <col min="15" max="15" width="11.875" customWidth="1"/>
  </cols>
  <sheetData>
    <row r="1" spans="1:12" ht="20.25" customHeight="1" x14ac:dyDescent="0.15">
      <c r="A1" s="61" t="s">
        <v>27</v>
      </c>
      <c r="B1" s="61"/>
      <c r="D1" s="8"/>
      <c r="E1" s="8"/>
      <c r="F1" s="8"/>
      <c r="G1" s="8"/>
      <c r="H1" s="8"/>
      <c r="I1" s="8"/>
      <c r="J1" s="8"/>
      <c r="K1" s="8"/>
      <c r="L1" s="8"/>
    </row>
    <row r="2" spans="1:14" ht="32.1" customHeight="1" x14ac:dyDescent="0.15">
      <c r="A2" s="54" t="s">
        <v>28</v>
      </c>
      <c r="B2" s="54"/>
      <c r="C2" s="54"/>
      <c r="D2" s="53"/>
      <c r="E2" s="54"/>
      <c r="F2" s="54"/>
      <c r="G2" s="54"/>
      <c r="H2" s="54"/>
      <c r="I2" s="54"/>
      <c r="J2" s="54"/>
      <c r="K2" s="54"/>
      <c r="L2" s="54"/>
      <c r="M2" s="53"/>
      <c r="N2" s="15"/>
    </row>
    <row r="3" spans="1:14" s="4" customFormat="1" ht="14.25" customHeight="1" x14ac:dyDescent="0.15">
      <c r="A3" s="51" t="s">
        <v>2</v>
      </c>
      <c r="B3" s="51" t="s">
        <v>3</v>
      </c>
      <c r="C3" s="51" t="s">
        <v>4</v>
      </c>
      <c r="D3" s="51" t="s">
        <v>29</v>
      </c>
      <c r="E3" s="59" t="s">
        <v>30</v>
      </c>
      <c r="F3" s="51" t="s">
        <v>31</v>
      </c>
      <c r="G3" s="51" t="s">
        <v>32</v>
      </c>
      <c r="H3" s="49" t="s">
        <v>8</v>
      </c>
      <c r="I3" s="49"/>
      <c r="J3" s="49"/>
      <c r="K3" s="49"/>
      <c r="L3" s="51" t="s">
        <v>33</v>
      </c>
      <c r="M3" s="51" t="s">
        <v>34</v>
      </c>
      <c r="N3" s="49" t="s">
        <v>12</v>
      </c>
    </row>
    <row r="4" spans="1:14" s="4" customFormat="1" ht="14.25" customHeight="1" x14ac:dyDescent="0.15">
      <c r="A4" s="50"/>
      <c r="B4" s="50"/>
      <c r="C4" s="50"/>
      <c r="D4" s="50"/>
      <c r="E4" s="58"/>
      <c r="F4" s="50"/>
      <c r="G4" s="50"/>
      <c r="H4" s="5" t="s">
        <v>35</v>
      </c>
      <c r="I4" s="5" t="s">
        <v>36</v>
      </c>
      <c r="J4" s="5" t="s">
        <v>37</v>
      </c>
      <c r="K4" s="5" t="s">
        <v>38</v>
      </c>
      <c r="L4" s="50"/>
      <c r="M4" s="50"/>
      <c r="N4" s="49"/>
    </row>
    <row r="5" spans="1:14" s="7" customFormat="1" x14ac:dyDescent="0.15">
      <c r="A5" s="44">
        <v>2019</v>
      </c>
      <c r="B5" s="6" t="s">
        <v>39</v>
      </c>
      <c r="C5" s="44" t="s">
        <v>18</v>
      </c>
      <c r="D5" s="6" t="s">
        <v>40</v>
      </c>
      <c r="E5" s="6">
        <v>2542.05</v>
      </c>
      <c r="F5" s="6">
        <v>120</v>
      </c>
      <c r="G5" s="6">
        <f>H5+I5+J5+K5+L5</f>
        <v>305046</v>
      </c>
      <c r="H5" s="6"/>
      <c r="I5" s="6">
        <v>123543.63</v>
      </c>
      <c r="J5" s="6">
        <v>54908.28</v>
      </c>
      <c r="K5" s="6">
        <v>96089.49</v>
      </c>
      <c r="L5" s="6">
        <v>30504.6</v>
      </c>
      <c r="M5" s="6">
        <v>237455.37</v>
      </c>
      <c r="N5" s="6">
        <v>70</v>
      </c>
    </row>
    <row r="6" spans="1:14" s="7" customFormat="1" x14ac:dyDescent="0.15">
      <c r="A6" s="52"/>
      <c r="B6" s="6" t="s">
        <v>41</v>
      </c>
      <c r="C6" s="43"/>
      <c r="D6" s="6" t="s">
        <v>42</v>
      </c>
      <c r="E6" s="6">
        <v>8893.52</v>
      </c>
      <c r="F6" s="6">
        <v>100</v>
      </c>
      <c r="G6" s="6">
        <f>H6+I6+J6+K6+L6</f>
        <v>889352</v>
      </c>
      <c r="H6" s="6"/>
      <c r="I6" s="8">
        <v>360187.56</v>
      </c>
      <c r="J6" s="6">
        <v>160083.36</v>
      </c>
      <c r="K6" s="6">
        <v>280145.88</v>
      </c>
      <c r="L6" s="6">
        <v>88935.2</v>
      </c>
      <c r="M6" s="6">
        <v>764331.36</v>
      </c>
      <c r="N6" s="6">
        <v>484</v>
      </c>
    </row>
    <row r="7" spans="1:14" s="7" customFormat="1" ht="26.1" customHeight="1" x14ac:dyDescent="0.15">
      <c r="A7" s="43"/>
      <c r="B7" s="11" t="s">
        <v>22</v>
      </c>
      <c r="C7" s="6"/>
      <c r="D7" s="6">
        <f>736+1208</f>
        <v>1944</v>
      </c>
      <c r="E7" s="6">
        <v>15244.99</v>
      </c>
      <c r="F7" s="6"/>
      <c r="G7" s="6">
        <f>G5+G6</f>
        <v>1194398</v>
      </c>
      <c r="H7" s="6"/>
      <c r="I7" s="6">
        <v>596831.49</v>
      </c>
      <c r="J7" s="6">
        <v>265258.44</v>
      </c>
      <c r="K7" s="6">
        <v>464202.27</v>
      </c>
      <c r="L7" s="6">
        <v>147365.8</v>
      </c>
      <c r="M7" s="9"/>
      <c r="N7" s="9"/>
    </row>
    <row r="8" spans="1:14" s="7" customFormat="1" x14ac:dyDescent="0.15">
      <c r="A8" s="44">
        <v>2020</v>
      </c>
      <c r="B8" s="6" t="s">
        <v>39</v>
      </c>
      <c r="C8" s="62" t="s">
        <v>21</v>
      </c>
      <c r="D8" s="6">
        <v>765</v>
      </c>
      <c r="E8" s="6">
        <v>2388.48</v>
      </c>
      <c r="F8" s="6">
        <v>120</v>
      </c>
      <c r="G8" s="6">
        <f>F8*E8</f>
        <v>286617.6</v>
      </c>
      <c r="H8" s="6"/>
      <c r="I8" s="6">
        <f>G8*0.405</f>
        <v>116080.128</v>
      </c>
      <c r="J8" s="6">
        <f>G8*0.18</f>
        <v>51591.16799999999</v>
      </c>
      <c r="K8" s="6">
        <f>G8*0.315</f>
        <v>90284.544</v>
      </c>
      <c r="L8" s="6">
        <f>G8*0.1</f>
        <v>28661.76</v>
      </c>
      <c r="M8" s="9"/>
      <c r="N8" s="9"/>
    </row>
    <row r="9" spans="1:14" s="7" customFormat="1" x14ac:dyDescent="0.15">
      <c r="A9" s="52"/>
      <c r="B9" s="6" t="s">
        <v>41</v>
      </c>
      <c r="C9" s="62"/>
      <c r="D9" s="6">
        <v>1949</v>
      </c>
      <c r="E9" s="6">
        <v>14172.6</v>
      </c>
      <c r="F9" s="6">
        <v>100</v>
      </c>
      <c r="G9" s="6">
        <f>F9*E9</f>
        <v>1417260</v>
      </c>
      <c r="H9" s="6"/>
      <c r="I9" s="6">
        <f>G9*0.405</f>
        <v>573990.3</v>
      </c>
      <c r="J9" s="6">
        <f>G9*0.18</f>
        <v>255106.8</v>
      </c>
      <c r="K9" s="6">
        <f>G9*0.315</f>
        <v>446436.9</v>
      </c>
      <c r="L9" s="6">
        <f>G9*0.1</f>
        <v>141726</v>
      </c>
      <c r="M9" s="12">
        <v>32400</v>
      </c>
      <c r="N9" s="12">
        <v>2</v>
      </c>
    </row>
    <row r="10" spans="1:14" s="7" customFormat="1" x14ac:dyDescent="0.15">
      <c r="A10" s="52"/>
      <c r="B10" s="6" t="s">
        <v>43</v>
      </c>
      <c r="C10" s="62"/>
      <c r="D10" s="6">
        <v>35</v>
      </c>
      <c r="E10" s="6">
        <v>420</v>
      </c>
      <c r="F10" s="6">
        <v>100</v>
      </c>
      <c r="G10" s="6">
        <f>F10*E10</f>
        <v>42000</v>
      </c>
      <c r="H10" s="6"/>
      <c r="I10" s="6">
        <f>G10*0.405</f>
        <v>17010</v>
      </c>
      <c r="J10" s="6">
        <f>G10*0.18</f>
        <v>7560</v>
      </c>
      <c r="K10" s="6">
        <f>G10*0.315</f>
        <v>13230</v>
      </c>
      <c r="L10" s="6">
        <f>G10*0.1</f>
        <v>4200</v>
      </c>
      <c r="M10" s="12">
        <v>900</v>
      </c>
      <c r="N10" s="12">
        <v>1</v>
      </c>
    </row>
    <row r="11" spans="1:14" s="7" customFormat="1" x14ac:dyDescent="0.15">
      <c r="A11" s="43"/>
      <c r="B11" s="11" t="s">
        <v>22</v>
      </c>
      <c r="C11" s="10"/>
      <c r="D11" s="6">
        <f>SUM(D8:D10)</f>
        <v>2749</v>
      </c>
      <c r="E11" s="6">
        <f>SUM(E7:E10)</f>
        <v>32226.07</v>
      </c>
      <c r="F11" s="6">
        <f>SUM(F7:F10)</f>
        <v>320</v>
      </c>
      <c r="G11" s="6">
        <f>SUM(G7:G10)</f>
        <v>2940275.6</v>
      </c>
      <c r="H11" s="6"/>
      <c r="I11" s="6">
        <f>SUM(I7:I10)</f>
        <v>1303911.918</v>
      </c>
      <c r="J11" s="6">
        <f>SUM(J7:J10)</f>
        <v>579516.408</v>
      </c>
      <c r="K11" s="6">
        <f>SUM(K7:K10)</f>
        <v>1014153.714</v>
      </c>
      <c r="L11" s="6">
        <f>SUM(L7:L10)</f>
        <v>321953.56</v>
      </c>
      <c r="M11" s="6">
        <f>SUM(M7:M10)</f>
        <v>33300</v>
      </c>
      <c r="N11" s="6">
        <f>SUM(N7:N10)</f>
        <v>3</v>
      </c>
    </row>
    <row r="12" spans="1:14" s="7" customFormat="1" x14ac:dyDescent="0.15">
      <c r="A12" s="44">
        <v>2021</v>
      </c>
      <c r="B12" s="6" t="s">
        <v>39</v>
      </c>
      <c r="C12" s="44" t="s">
        <v>21</v>
      </c>
      <c r="D12" s="6">
        <v>1515</v>
      </c>
      <c r="E12" s="6">
        <v>6004.86</v>
      </c>
      <c r="F12" s="6">
        <v>120</v>
      </c>
      <c r="G12" s="6">
        <f>F12*E12</f>
        <v>720583.2</v>
      </c>
      <c r="H12" s="6"/>
      <c r="I12" s="6">
        <f>G12*0.405</f>
        <v>291836.196</v>
      </c>
      <c r="J12" s="6">
        <f>G12*0.18</f>
        <v>129704.97599999998</v>
      </c>
      <c r="K12" s="6">
        <f>G12*0.315</f>
        <v>226983.70799999998</v>
      </c>
      <c r="L12" s="6">
        <f>G12*0.1</f>
        <v>72058.31999999999</v>
      </c>
      <c r="M12" s="13">
        <v>50511.6</v>
      </c>
      <c r="N12" s="13">
        <v>145</v>
      </c>
    </row>
    <row r="13" spans="1:14" s="7" customFormat="1" x14ac:dyDescent="0.15">
      <c r="A13" s="52"/>
      <c r="B13" s="6" t="s">
        <v>41</v>
      </c>
      <c r="C13" s="52"/>
      <c r="D13" s="6">
        <v>2783</v>
      </c>
      <c r="E13" s="6">
        <v>19972.48</v>
      </c>
      <c r="F13" s="6">
        <v>100</v>
      </c>
      <c r="G13" s="6">
        <f>F13*E13</f>
        <v>1997248</v>
      </c>
      <c r="H13" s="6"/>
      <c r="I13" s="6">
        <f>G13*0.405</f>
        <v>808885.4400000001</v>
      </c>
      <c r="J13" s="6">
        <f>G13*0.18</f>
        <v>359504.64</v>
      </c>
      <c r="K13" s="6">
        <f>G13*0.315</f>
        <v>629133.12</v>
      </c>
      <c r="L13" s="6">
        <f>G13*0.1</f>
        <v>199724.80000000002</v>
      </c>
      <c r="M13" s="13">
        <v>55240.56</v>
      </c>
      <c r="N13" s="13">
        <v>27</v>
      </c>
    </row>
    <row r="14" spans="1:14" s="7" customFormat="1" ht="12.95" customHeight="1" x14ac:dyDescent="0.15">
      <c r="A14" s="52"/>
      <c r="B14" s="6" t="s">
        <v>43</v>
      </c>
      <c r="C14" s="52"/>
      <c r="D14" s="6">
        <v>5</v>
      </c>
      <c r="E14" s="6">
        <v>434</v>
      </c>
      <c r="F14" s="6">
        <v>100</v>
      </c>
      <c r="G14" s="6">
        <f>F14*E14</f>
        <v>43400</v>
      </c>
      <c r="H14" s="6"/>
      <c r="I14" s="6">
        <f>G14*0.405</f>
        <v>17577</v>
      </c>
      <c r="J14" s="6">
        <f>G14*0.18</f>
        <v>7812</v>
      </c>
      <c r="K14" s="6">
        <f>G14*0.315</f>
        <v>13671</v>
      </c>
      <c r="L14" s="6">
        <f>G14*0.1</f>
        <v>4340</v>
      </c>
      <c r="M14" s="9"/>
      <c r="N14" s="9"/>
    </row>
    <row r="15" spans="1:14" s="7" customFormat="1" ht="24.0" customHeight="1" x14ac:dyDescent="0.15">
      <c r="A15" s="43"/>
      <c r="B15" s="14" t="s">
        <v>22</v>
      </c>
      <c r="C15" s="43"/>
      <c r="D15" s="6">
        <f>SUM(D12:D14)</f>
        <v>4303</v>
      </c>
      <c r="E15" s="6">
        <f>SUM(E12:E14)</f>
        <v>26411.34</v>
      </c>
      <c r="F15" s="6">
        <f>SUM(F12:F14)</f>
        <v>320</v>
      </c>
      <c r="G15" s="6">
        <f>SUM(G12:G14)</f>
        <v>2761231.2</v>
      </c>
      <c r="H15" s="6"/>
      <c r="I15" s="6">
        <f>SUM(I12:I14)</f>
        <v>1118298.636</v>
      </c>
      <c r="J15" s="6">
        <f>SUM(J12:J14)</f>
        <v>497021.616</v>
      </c>
      <c r="K15" s="6">
        <f>SUM(K12:K14)</f>
        <v>869787.828</v>
      </c>
      <c r="L15" s="6">
        <f>SUM(L12:L14)</f>
        <v>276123.12</v>
      </c>
      <c r="M15" s="39">
        <v>105752.16</v>
      </c>
      <c r="N15" s="39">
        <v>172</v>
      </c>
    </row>
    <row r="16" spans="1:14" s="7" customFormat="1" x14ac:dyDescent="0.15">
      <c r="A16" s="44" t="s">
        <v>44</v>
      </c>
      <c r="B16" s="6" t="s">
        <v>39</v>
      </c>
      <c r="C16" s="62" t="s">
        <v>21</v>
      </c>
      <c r="D16" s="13">
        <v>1035</v>
      </c>
      <c r="E16" s="13">
        <v>4135.19</v>
      </c>
      <c r="F16" s="13">
        <v>120</v>
      </c>
      <c r="G16" s="13">
        <v>496222.8</v>
      </c>
      <c r="H16" s="13"/>
      <c r="I16" s="13">
        <v>200970.234</v>
      </c>
      <c r="J16" s="13">
        <v>89320.104</v>
      </c>
      <c r="K16" s="13">
        <v>156310.182</v>
      </c>
      <c r="L16" s="13">
        <v>49622.28</v>
      </c>
      <c r="M16" s="40">
        <v>1017549.85</v>
      </c>
      <c r="N16" s="40">
        <v>1385</v>
      </c>
    </row>
    <row r="17" spans="1:14" s="7" customFormat="1" x14ac:dyDescent="0.15">
      <c r="A17" s="52"/>
      <c r="B17" s="6" t="s">
        <v>41</v>
      </c>
      <c r="C17" s="62"/>
      <c r="D17" s="13">
        <v>1647</v>
      </c>
      <c r="E17" s="13">
        <v>11781.68</v>
      </c>
      <c r="F17" s="13">
        <v>100</v>
      </c>
      <c r="G17" s="13">
        <v>1178168</v>
      </c>
      <c r="H17" s="13"/>
      <c r="I17" s="13">
        <v>477158.04</v>
      </c>
      <c r="J17" s="13">
        <v>212070.24</v>
      </c>
      <c r="K17" s="13">
        <v>371122.92</v>
      </c>
      <c r="L17" s="13">
        <v>117816.8</v>
      </c>
      <c r="M17" s="40">
        <v>1255188.6</v>
      </c>
      <c r="N17" s="40">
        <v>1875</v>
      </c>
    </row>
    <row r="18" spans="1:14" s="7" customFormat="1" x14ac:dyDescent="0.15">
      <c r="A18" s="52"/>
      <c r="B18" s="6" t="s">
        <v>43</v>
      </c>
      <c r="C18" s="62"/>
      <c r="D18" s="13">
        <v>142</v>
      </c>
      <c r="E18" s="13">
        <v>1191.2</v>
      </c>
      <c r="F18" s="13">
        <v>100</v>
      </c>
      <c r="G18" s="13">
        <v>119120</v>
      </c>
      <c r="H18" s="13"/>
      <c r="I18" s="13">
        <v>48243.6</v>
      </c>
      <c r="J18" s="13">
        <v>21441.6</v>
      </c>
      <c r="K18" s="13">
        <v>37522.8</v>
      </c>
      <c r="L18" s="13">
        <v>11912</v>
      </c>
      <c r="M18" s="40">
        <v>7155</v>
      </c>
      <c r="N18" s="40">
        <v>3</v>
      </c>
    </row>
    <row r="19" spans="1:14" s="7" customFormat="1" x14ac:dyDescent="0.15">
      <c r="A19" s="52"/>
      <c r="B19" s="6" t="s">
        <v>22</v>
      </c>
      <c r="C19" s="6"/>
      <c r="D19" s="13">
        <v>2824</v>
      </c>
      <c r="E19" s="13">
        <v>17108.07</v>
      </c>
      <c r="F19" s="13"/>
      <c r="G19" s="13">
        <v>1793510.8</v>
      </c>
      <c r="H19" s="13"/>
      <c r="I19" s="13">
        <v>726371.874</v>
      </c>
      <c r="J19" s="13">
        <v>322831.944</v>
      </c>
      <c r="K19" s="13">
        <v>564955.902</v>
      </c>
      <c r="L19" s="13">
        <v>179351.08</v>
      </c>
      <c r="M19" s="40">
        <v>2279893.45</v>
      </c>
      <c r="N19" s="40">
        <v>3263</v>
      </c>
    </row>
    <row r="20" spans="1:14" s="7" customFormat="1" x14ac:dyDescent="0.15">
      <c r="A20" s="43"/>
      <c r="B20" s="6" t="s">
        <v>45</v>
      </c>
      <c r="C20" s="6" t="s">
        <v>25</v>
      </c>
      <c r="D20" s="13">
        <v>83</v>
      </c>
      <c r="E20" s="13">
        <v>140.6</v>
      </c>
      <c r="F20" s="13"/>
      <c r="G20" s="13">
        <v>2404.26</v>
      </c>
      <c r="H20" s="13">
        <v>961.69</v>
      </c>
      <c r="I20" s="13">
        <v>528.94</v>
      </c>
      <c r="J20" s="13">
        <v>156.28</v>
      </c>
      <c r="K20" s="13">
        <v>156.28</v>
      </c>
      <c r="L20" s="13">
        <v>601.07</v>
      </c>
      <c r="M20" s="13"/>
      <c r="N20" s="13"/>
    </row>
    <row r="21" spans="1:14" s="7" customFormat="1" x14ac:dyDescent="0.15">
      <c r="A21" s="6"/>
      <c r="B21" s="6"/>
      <c r="C21" s="6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s="19" customFormat="1" x14ac:dyDescent="0.15">
      <c r="A22" s="18" t="s">
        <v>26</v>
      </c>
      <c r="B22" s="18"/>
      <c r="C22" s="18"/>
      <c r="D22" s="18">
        <f>D7+D11+D15+D19</f>
        <v>11820</v>
      </c>
      <c r="E22" s="18">
        <f>E7+E11+E15+E19+E20</f>
        <v>91131.07</v>
      </c>
      <c r="F22" s="18">
        <f>F7+F11+F15+F19+F20</f>
        <v>640</v>
      </c>
      <c r="G22" s="18">
        <f>G7+G11+G15+G19+G20</f>
        <v>8691819.860000001</v>
      </c>
      <c r="H22" s="18">
        <f>H7+H11+H15+H19+H20</f>
        <v>961.69</v>
      </c>
      <c r="I22" s="18">
        <f>I7+I11+I15+I19+I20</f>
        <v>3745942.8579999995</v>
      </c>
      <c r="J22" s="18">
        <f>J7+J11+J15+J19+J20</f>
        <v>1664784.6879999998</v>
      </c>
      <c r="K22" s="18">
        <f>K7+K11+K15+K19+K20</f>
        <v>2913255.9939999995</v>
      </c>
      <c r="L22" s="18">
        <f>L7+L11+L15+L19+L20</f>
        <v>925394.6299999999</v>
      </c>
      <c r="M22" s="18">
        <f>M7+M11+M15+M19+M20</f>
        <v>2418945.6100000003</v>
      </c>
      <c r="N22" s="18">
        <f>N7+N11+N15+N19+N20</f>
        <v>3438</v>
      </c>
    </row>
    <row r="23" spans="1:14" s="7" customFormat="1" x14ac:dyDescent="0.15">
      <c r="A23" s="6"/>
      <c r="B23" s="6"/>
      <c r="C23" s="6"/>
      <c r="D23" s="6"/>
      <c r="E23" s="6"/>
      <c r="F23" s="6"/>
      <c r="G23" s="9"/>
      <c r="H23" s="6"/>
      <c r="I23" s="6"/>
      <c r="J23" s="6"/>
      <c r="K23" s="6"/>
      <c r="L23" s="6"/>
      <c r="M23" s="9"/>
      <c r="N23" s="9"/>
    </row>
    <row r="24" spans="1:14" ht="20.25" customHeight="1" x14ac:dyDescent="0.15">
      <c r="A24" s="65" t="s">
        <v>46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3"/>
      <c r="M24" s="9"/>
      <c r="N24" s="9"/>
    </row>
    <row r="25" spans="1:14" x14ac:dyDescent="0.15">
      <c r="A25" s="3"/>
      <c r="B25" s="3"/>
      <c r="C25" s="3"/>
      <c r="D25" s="6"/>
      <c r="E25" s="6"/>
      <c r="F25" s="6"/>
      <c r="G25" s="9"/>
      <c r="H25" s="6"/>
      <c r="I25" s="6"/>
      <c r="J25" s="6"/>
      <c r="K25" s="6"/>
      <c r="L25" s="6"/>
      <c r="M25" s="9"/>
      <c r="N25" s="9"/>
    </row>
    <row r="26" spans="1:14" x14ac:dyDescent="0.15">
      <c r="A26" s="3"/>
      <c r="B26" s="3"/>
      <c r="C26" s="3"/>
      <c r="D26" s="6"/>
      <c r="E26" s="6"/>
      <c r="F26" s="6"/>
      <c r="G26" s="9"/>
      <c r="H26" s="6"/>
      <c r="I26" s="6"/>
      <c r="J26" s="6"/>
      <c r="K26" s="6"/>
      <c r="L26" s="6"/>
      <c r="M26" s="9"/>
      <c r="N26" s="9"/>
    </row>
    <row r="27" spans="1:14" x14ac:dyDescent="0.15">
      <c r="A27" s="3"/>
      <c r="B27" s="3"/>
      <c r="C27" s="3"/>
      <c r="D27" s="6"/>
      <c r="E27" s="6"/>
      <c r="F27" s="6"/>
      <c r="G27" s="9"/>
      <c r="H27" s="6"/>
      <c r="I27" s="6"/>
      <c r="J27" s="6"/>
      <c r="K27" s="6"/>
      <c r="L27" s="6"/>
      <c r="M27" s="9"/>
      <c r="N27" s="9"/>
    </row>
    <row r="28" spans="1:14" x14ac:dyDescent="0.15">
      <c r="A28" s="3"/>
      <c r="B28" s="3"/>
      <c r="C28" s="3"/>
      <c r="D28" s="6"/>
      <c r="E28" s="6"/>
      <c r="F28" s="6"/>
      <c r="G28" s="6"/>
      <c r="H28" s="6"/>
      <c r="I28" s="6"/>
      <c r="J28" s="6"/>
      <c r="K28" s="6"/>
      <c r="L28" s="6"/>
      <c r="M28" s="9"/>
      <c r="N28" s="9"/>
    </row>
    <row r="29" spans="1:14" x14ac:dyDescent="0.15">
      <c r="A29" s="3"/>
      <c r="B29" s="3"/>
      <c r="C29" s="3"/>
      <c r="D29" s="6"/>
      <c r="E29" s="6"/>
      <c r="F29" s="6"/>
      <c r="G29" s="6"/>
      <c r="H29" s="6"/>
      <c r="I29" s="6"/>
      <c r="J29" s="6"/>
      <c r="K29" s="6"/>
      <c r="L29" s="6"/>
      <c r="M29" s="9"/>
      <c r="N29" s="9"/>
    </row>
    <row r="30" spans="1:14" x14ac:dyDescent="0.15">
      <c r="A30" s="3"/>
      <c r="B30" s="3"/>
      <c r="C30" s="3"/>
      <c r="D30" s="6"/>
      <c r="E30" s="6"/>
      <c r="F30" s="6"/>
      <c r="G30" s="6"/>
      <c r="H30" s="6"/>
      <c r="I30" s="6"/>
      <c r="J30" s="6"/>
      <c r="K30" s="6"/>
      <c r="L30" s="6"/>
      <c r="M30" s="9"/>
      <c r="N30" s="9"/>
    </row>
    <row r="31" spans="1:14" x14ac:dyDescent="0.15">
      <c r="A31" s="3"/>
      <c r="B31" s="3"/>
      <c r="C31" s="3"/>
      <c r="D31" s="6"/>
      <c r="E31" s="6"/>
      <c r="F31" s="6"/>
      <c r="G31" s="6"/>
      <c r="H31" s="6"/>
      <c r="I31" s="6"/>
      <c r="J31" s="6"/>
      <c r="K31" s="6"/>
      <c r="L31" s="6"/>
      <c r="M31" s="9"/>
      <c r="N31" s="9"/>
    </row>
    <row r="32" spans="1:14" x14ac:dyDescent="0.15">
      <c r="A32" s="3"/>
      <c r="B32" s="3"/>
      <c r="C32" s="3"/>
      <c r="D32" s="6"/>
      <c r="E32" s="6"/>
      <c r="F32" s="6"/>
      <c r="G32" s="6"/>
      <c r="H32" s="6"/>
      <c r="I32" s="6"/>
      <c r="J32" s="6"/>
      <c r="K32" s="6"/>
      <c r="L32" s="6"/>
      <c r="M32" s="9"/>
      <c r="N32" s="9"/>
    </row>
    <row r="33" spans="1:14" x14ac:dyDescent="0.15">
      <c r="A33" s="3"/>
      <c r="B33" s="3"/>
      <c r="C33" s="3"/>
      <c r="D33" s="6"/>
      <c r="E33" s="6"/>
      <c r="F33" s="6"/>
      <c r="G33" s="6"/>
      <c r="H33" s="6"/>
      <c r="I33" s="6"/>
      <c r="J33" s="6"/>
      <c r="K33" s="6"/>
      <c r="L33" s="6"/>
      <c r="M33" s="9"/>
      <c r="N33" s="9"/>
    </row>
    <row r="34" spans="1:14" x14ac:dyDescent="0.15">
      <c r="A34" s="3"/>
      <c r="B34" s="3"/>
      <c r="C34" s="3"/>
      <c r="D34" s="6"/>
      <c r="E34" s="6"/>
      <c r="F34" s="6"/>
      <c r="G34" s="6"/>
      <c r="H34" s="6"/>
      <c r="I34" s="6"/>
      <c r="J34" s="6"/>
      <c r="K34" s="6"/>
      <c r="L34" s="6"/>
      <c r="M34" s="9"/>
      <c r="N34" s="9"/>
    </row>
    <row r="35" spans="1:14" x14ac:dyDescent="0.15">
      <c r="A35" s="3"/>
      <c r="B35" s="3"/>
      <c r="C35" s="3"/>
      <c r="D35" s="6"/>
      <c r="E35" s="6"/>
      <c r="F35" s="6"/>
      <c r="G35" s="6"/>
      <c r="H35" s="6"/>
      <c r="I35" s="6"/>
      <c r="J35" s="6"/>
      <c r="K35" s="6"/>
      <c r="L35" s="6"/>
      <c r="M35" s="9"/>
      <c r="N35" s="9"/>
    </row>
    <row r="36" spans="1:14" x14ac:dyDescent="0.15">
      <c r="A36" s="3"/>
      <c r="B36" s="3"/>
      <c r="C36" s="3"/>
      <c r="D36" s="6"/>
      <c r="E36" s="6"/>
      <c r="F36" s="6"/>
      <c r="G36" s="6"/>
      <c r="H36" s="6"/>
      <c r="I36" s="6"/>
      <c r="J36" s="6"/>
      <c r="K36" s="6"/>
      <c r="L36" s="6"/>
      <c r="M36" s="9"/>
      <c r="N36" s="9"/>
    </row>
    <row r="37" spans="1:14" x14ac:dyDescent="0.15">
      <c r="A37" s="3"/>
      <c r="B37" s="3"/>
      <c r="C37" s="3"/>
      <c r="D37" s="6"/>
      <c r="E37" s="6"/>
      <c r="F37" s="6"/>
      <c r="G37" s="6"/>
      <c r="H37" s="6"/>
      <c r="I37" s="6"/>
      <c r="J37" s="6"/>
      <c r="K37" s="6"/>
      <c r="L37" s="6"/>
      <c r="M37" s="9"/>
      <c r="N37" s="9"/>
    </row>
  </sheetData>
  <mergeCells count="22">
    <mergeCell ref="A1:B1"/>
    <mergeCell ref="N3:N4"/>
    <mergeCell ref="B3:B4"/>
    <mergeCell ref="C3:C4"/>
    <mergeCell ref="C5:C6"/>
    <mergeCell ref="C8:C10"/>
    <mergeCell ref="A2:M2"/>
    <mergeCell ref="H3:K3"/>
    <mergeCell ref="A3:A4"/>
    <mergeCell ref="D3:D4"/>
    <mergeCell ref="E3:E4"/>
    <mergeCell ref="F3:F4"/>
    <mergeCell ref="G3:G4"/>
    <mergeCell ref="L3:L4"/>
    <mergeCell ref="M3:M4"/>
    <mergeCell ref="A5:A7"/>
    <mergeCell ref="A8:A11"/>
    <mergeCell ref="A12:A15"/>
    <mergeCell ref="A16:A20"/>
    <mergeCell ref="A24:L24"/>
    <mergeCell ref="C16:C18"/>
    <mergeCell ref="C12:C15"/>
  </mergeCells>
  <phoneticPr fontId="0" type="noConversion"/>
  <pageMargins left="0.7499062639521802" right="0.7499062639521802" top="0.9998749560258521" bottom="0.9998749560258521" header="0.49993747801292604" footer="0.49993747801292604"/>
  <pageSetup paperSize="9" scale="60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Thinkpad</dc:creator>
  <cp:lastModifiedBy>Administrator</cp:lastModifiedBy>
  <cp:revision>0</cp:revision>
  <cp:lastPrinted>2022-11-18T03:12:01Z</cp:lastPrinted>
  <dcterms:created xsi:type="dcterms:W3CDTF">2022-08-10T08:07:00Z</dcterms:created>
  <dcterms:modified xsi:type="dcterms:W3CDTF">2022-11-18T03:12:36Z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E7AAEFB14A21445D9B56ED69C3CD3A1D</vt:lpwstr>
  </property>
  <property fmtid="{D5CDD505-2E9C-101B-9397-08002B2CF9AE}" pid="3" name="KSOProductBuildVer">
    <vt:lpwstr>2052-11.1.0.12116</vt:lpwstr>
  </property>
</Properties>
</file>